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9395" windowHeight="11445"/>
  </bookViews>
  <sheets>
    <sheet name="ﾀﾞﾒｰｼﾞ計算(仮)" sheetId="1" r:id="rId1"/>
  </sheets>
  <calcPr calcId="145621"/>
</workbook>
</file>

<file path=xl/calcChain.xml><?xml version="1.0" encoding="utf-8"?>
<calcChain xmlns="http://schemas.openxmlformats.org/spreadsheetml/2006/main">
  <c r="E46" i="1" l="1"/>
  <c r="G46" i="1" s="1"/>
  <c r="G47" i="1" s="1"/>
  <c r="F47" i="1" s="1"/>
  <c r="J39" i="1"/>
  <c r="D37" i="1"/>
  <c r="C37" i="1"/>
  <c r="F35" i="1"/>
  <c r="G35" i="1" s="1"/>
  <c r="J31" i="1" s="1"/>
  <c r="F32" i="1"/>
  <c r="G32" i="1" s="1"/>
  <c r="L31" i="1"/>
  <c r="F31" i="1"/>
  <c r="G31" i="1" s="1"/>
  <c r="J29" i="1"/>
  <c r="M29" i="1" s="1"/>
  <c r="G28" i="1"/>
  <c r="M31" i="1" l="1"/>
  <c r="J33" i="1" s="1"/>
  <c r="L33" i="1" s="1"/>
  <c r="M33" i="1" s="1"/>
  <c r="L41" i="1"/>
  <c r="C44" i="1"/>
  <c r="E44" i="1" s="1"/>
  <c r="F44" i="1" s="1"/>
  <c r="J40" i="1"/>
  <c r="L40" i="1" l="1"/>
  <c r="E37" i="1"/>
  <c r="F37" i="1" s="1"/>
  <c r="G44" i="1"/>
  <c r="G45" i="1" s="1"/>
  <c r="F45" i="1"/>
  <c r="K39" i="1" l="1"/>
  <c r="L39" i="1" s="1"/>
  <c r="M39" i="1" s="1"/>
  <c r="J43" i="1" s="1"/>
  <c r="G37" i="1"/>
  <c r="M40" i="1"/>
  <c r="J44" i="1" l="1"/>
  <c r="K44" i="1"/>
  <c r="K43" i="1"/>
  <c r="J47" i="1" l="1"/>
  <c r="K47" i="1"/>
  <c r="M47" i="1" l="1"/>
  <c r="L47" i="1"/>
</calcChain>
</file>

<file path=xl/sharedStrings.xml><?xml version="1.0" encoding="utf-8"?>
<sst xmlns="http://schemas.openxmlformats.org/spreadsheetml/2006/main" count="69" uniqueCount="58">
  <si>
    <t>攻撃</t>
    <rPh sb="0" eb="2">
      <t>コウゲキ</t>
    </rPh>
    <phoneticPr fontId="1"/>
  </si>
  <si>
    <t>守備</t>
    <rPh sb="0" eb="2">
      <t>シュビ</t>
    </rPh>
    <phoneticPr fontId="1"/>
  </si>
  <si>
    <t>命中回避差</t>
    <rPh sb="0" eb="4">
      <t>メイチュウカイヒ</t>
    </rPh>
    <rPh sb="4" eb="5">
      <t>サ</t>
    </rPh>
    <phoneticPr fontId="1"/>
  </si>
  <si>
    <t>はじかれない必要攻撃力と守備力</t>
    <rPh sb="6" eb="8">
      <t>ヒツヨウ</t>
    </rPh>
    <rPh sb="8" eb="11">
      <t>コウゲキリョク</t>
    </rPh>
    <rPh sb="12" eb="15">
      <t>シュビリョク</t>
    </rPh>
    <phoneticPr fontId="1"/>
  </si>
  <si>
    <t>命中回避差によって攻撃力補正が変化する</t>
    <rPh sb="9" eb="12">
      <t>コウゲキリョク</t>
    </rPh>
    <rPh sb="12" eb="14">
      <t>ホセイ</t>
    </rPh>
    <rPh sb="15" eb="17">
      <t>ヘンカ</t>
    </rPh>
    <phoneticPr fontId="1"/>
  </si>
  <si>
    <t>各要因があまり影響しないダメージ幅の計算</t>
    <rPh sb="0" eb="1">
      <t>カク</t>
    </rPh>
    <rPh sb="1" eb="3">
      <t>ヨウイン</t>
    </rPh>
    <rPh sb="7" eb="9">
      <t>エイキョウ</t>
    </rPh>
    <rPh sb="16" eb="17">
      <t>ハバ</t>
    </rPh>
    <rPh sb="18" eb="20">
      <t>ケイサン</t>
    </rPh>
    <phoneticPr fontId="1"/>
  </si>
  <si>
    <t>修正値</t>
    <rPh sb="0" eb="3">
      <t>シュウセイチ</t>
    </rPh>
    <phoneticPr fontId="1"/>
  </si>
  <si>
    <t>敵守備力</t>
    <rPh sb="0" eb="1">
      <t>テキ</t>
    </rPh>
    <rPh sb="1" eb="4">
      <t>シュビリョク</t>
    </rPh>
    <phoneticPr fontId="1"/>
  </si>
  <si>
    <t>設定攻撃力</t>
    <rPh sb="0" eb="2">
      <t>セッテイ</t>
    </rPh>
    <rPh sb="2" eb="5">
      <t>コウゲキリョク</t>
    </rPh>
    <phoneticPr fontId="1"/>
  </si>
  <si>
    <t>改造段階</t>
    <rPh sb="0" eb="4">
      <t>カイゾウダンカイ</t>
    </rPh>
    <phoneticPr fontId="1"/>
  </si>
  <si>
    <t>攻撃力</t>
    <rPh sb="0" eb="3">
      <t>コウゲキリョク</t>
    </rPh>
    <phoneticPr fontId="1"/>
  </si>
  <si>
    <t>表示</t>
    <rPh sb="0" eb="2">
      <t>ヒョウジ</t>
    </rPh>
    <phoneticPr fontId="1"/>
  </si>
  <si>
    <t>予想結果</t>
    <rPh sb="0" eb="4">
      <t>ヨソウケッカ</t>
    </rPh>
    <phoneticPr fontId="1"/>
  </si>
  <si>
    <t>技術Lv</t>
    <rPh sb="0" eb="2">
      <t>ギジュツ</t>
    </rPh>
    <phoneticPr fontId="1"/>
  </si>
  <si>
    <t>敵回避</t>
    <rPh sb="0" eb="1">
      <t>テキ</t>
    </rPh>
    <rPh sb="1" eb="3">
      <t>カイヒ</t>
    </rPh>
    <phoneticPr fontId="1"/>
  </si>
  <si>
    <t>技術Lv差</t>
    <rPh sb="0" eb="2">
      <t>ギジュツ</t>
    </rPh>
    <rPh sb="4" eb="5">
      <t>サ</t>
    </rPh>
    <phoneticPr fontId="1"/>
  </si>
  <si>
    <t>攻撃補正</t>
    <rPh sb="0" eb="2">
      <t>コウゲキ</t>
    </rPh>
    <rPh sb="2" eb="4">
      <t>ホセイ</t>
    </rPh>
    <phoneticPr fontId="1"/>
  </si>
  <si>
    <t>必要攻撃力</t>
    <rPh sb="0" eb="5">
      <t>ヒツヨウコウゲキリョク</t>
    </rPh>
    <phoneticPr fontId="1"/>
  </si>
  <si>
    <t>ﾀﾞﾒｰｼﾞの計算</t>
    <rPh sb="7" eb="9">
      <t>ケイサン</t>
    </rPh>
    <phoneticPr fontId="1"/>
  </si>
  <si>
    <t>技術Lv差ﾀﾞﾒ補正</t>
    <rPh sb="0" eb="2">
      <t>ギジュツ</t>
    </rPh>
    <rPh sb="4" eb="5">
      <t>サ</t>
    </rPh>
    <rPh sb="8" eb="10">
      <t>ホセイ</t>
    </rPh>
    <phoneticPr fontId="1"/>
  </si>
  <si>
    <t>ﾃﾞｰﾀ入力箇所</t>
    <rPh sb="4" eb="6">
      <t>ニュウリョク</t>
    </rPh>
    <rPh sb="6" eb="8">
      <t>カショ</t>
    </rPh>
    <phoneticPr fontId="1"/>
  </si>
  <si>
    <t>機械相手や敵攻撃力調査で使用</t>
    <rPh sb="0" eb="2">
      <t>キカイ</t>
    </rPh>
    <rPh sb="2" eb="4">
      <t>アイテ</t>
    </rPh>
    <rPh sb="5" eb="6">
      <t>テキ</t>
    </rPh>
    <rPh sb="6" eb="9">
      <t>コウゲキリョク</t>
    </rPh>
    <rPh sb="9" eb="11">
      <t>チョウサ</t>
    </rPh>
    <rPh sb="12" eb="14">
      <t>シヨウ</t>
    </rPh>
    <phoneticPr fontId="1"/>
  </si>
  <si>
    <t>最終攻撃倍率</t>
    <rPh sb="0" eb="2">
      <t>サイシュウ</t>
    </rPh>
    <rPh sb="2" eb="4">
      <t>コウゲキ</t>
    </rPh>
    <rPh sb="4" eb="6">
      <t>バイリツ</t>
    </rPh>
    <phoneticPr fontId="1"/>
  </si>
  <si>
    <t>攻撃倍率</t>
    <rPh sb="0" eb="2">
      <t>コウゲキ</t>
    </rPh>
    <rPh sb="2" eb="4">
      <t>バイリツ</t>
    </rPh>
    <phoneticPr fontId="1"/>
  </si>
  <si>
    <t>武器：5mmﾁｪｲﾝｶﾞﾝ</t>
    <rPh sb="0" eb="2">
      <t>ブキ</t>
    </rPh>
    <phoneticPr fontId="1"/>
  </si>
  <si>
    <t>守備力</t>
    <rPh sb="0" eb="3">
      <t>シュビリョク</t>
    </rPh>
    <phoneticPr fontId="1"/>
  </si>
  <si>
    <t>敵攻撃力</t>
    <rPh sb="1" eb="4">
      <t>コウゲキリョク</t>
    </rPh>
    <phoneticPr fontId="1"/>
  </si>
  <si>
    <t>守備力が-になると攻撃力に加算</t>
    <rPh sb="0" eb="3">
      <t>シュビリョク</t>
    </rPh>
    <rPh sb="9" eb="12">
      <t>コウゲキリョク</t>
    </rPh>
    <rPh sb="13" eb="15">
      <t>カサン</t>
    </rPh>
    <phoneticPr fontId="1"/>
  </si>
  <si>
    <t>ここの部分が差分式では判断×</t>
    <rPh sb="3" eb="5">
      <t>ブブン</t>
    </rPh>
    <rPh sb="6" eb="8">
      <t>サブン</t>
    </rPh>
    <rPh sb="8" eb="9">
      <t>シキ</t>
    </rPh>
    <rPh sb="11" eb="13">
      <t>ハンダン</t>
    </rPh>
    <phoneticPr fontId="1"/>
  </si>
  <si>
    <t>ﾀﾞﾒｰｼﾞの計算(差分)</t>
    <rPh sb="10" eb="12">
      <t>サブン</t>
    </rPh>
    <phoneticPr fontId="1"/>
  </si>
  <si>
    <t>攻撃&gt;&gt;&gt;守備になると結果が変る場合がある</t>
    <rPh sb="0" eb="2">
      <t>コウゲキ</t>
    </rPh>
    <rPh sb="5" eb="7">
      <t>シュビ</t>
    </rPh>
    <rPh sb="11" eb="13">
      <t>ケッカ</t>
    </rPh>
    <rPh sb="14" eb="15">
      <t>カワ</t>
    </rPh>
    <rPh sb="16" eb="18">
      <t>バアイ</t>
    </rPh>
    <phoneticPr fontId="1"/>
  </si>
  <si>
    <t>補正値が1.2→1.4になるﾀｲﾐﾝｸﾞがあるっぽい？</t>
    <rPh sb="0" eb="3">
      <t>ホセイチ</t>
    </rPh>
    <phoneticPr fontId="1"/>
  </si>
  <si>
    <t>攻守差</t>
    <rPh sb="0" eb="1">
      <t>コウ</t>
    </rPh>
    <rPh sb="1" eb="2">
      <t>シュ</t>
    </rPh>
    <rPh sb="2" eb="3">
      <t>サ</t>
    </rPh>
    <phoneticPr fontId="1"/>
  </si>
  <si>
    <t>補正値</t>
    <rPh sb="0" eb="3">
      <t>ホセイチ</t>
    </rPh>
    <phoneticPr fontId="1"/>
  </si>
  <si>
    <t>最大ﾀﾞﾒ</t>
    <rPh sb="0" eb="2">
      <t>サイダイ</t>
    </rPh>
    <phoneticPr fontId="1"/>
  </si>
  <si>
    <t>最小ﾀﾞﾒ</t>
    <rPh sb="1" eb="2">
      <t>ショウ</t>
    </rPh>
    <phoneticPr fontId="1"/>
  </si>
  <si>
    <t>最大 小 両方から±1/技術Lv1で変化 倍率算出は目安</t>
    <rPh sb="0" eb="2">
      <t>サイダイ</t>
    </rPh>
    <rPh sb="3" eb="4">
      <t>ショウ</t>
    </rPh>
    <rPh sb="5" eb="7">
      <t>リョウホウ</t>
    </rPh>
    <rPh sb="12" eb="14">
      <t>ギジュツ</t>
    </rPh>
    <rPh sb="18" eb="20">
      <t>ヘンカ</t>
    </rPh>
    <rPh sb="21" eb="23">
      <t>バイリツ</t>
    </rPh>
    <rPh sb="23" eb="25">
      <t>サンシュツ</t>
    </rPh>
    <rPh sb="26" eb="28">
      <t>メヤス</t>
    </rPh>
    <phoneticPr fontId="1"/>
  </si>
  <si>
    <t>切り上げ</t>
    <rPh sb="0" eb="1">
      <t>キ</t>
    </rPh>
    <rPh sb="2" eb="3">
      <t>ア</t>
    </rPh>
    <phoneticPr fontId="1"/>
  </si>
  <si>
    <t>切り下げ</t>
    <rPh sb="0" eb="1">
      <t>キ</t>
    </rPh>
    <rPh sb="2" eb="3">
      <t>サ</t>
    </rPh>
    <phoneticPr fontId="1"/>
  </si>
  <si>
    <t>最小ﾀﾞﾒ</t>
    <rPh sb="0" eb="2">
      <t>サイショウ</t>
    </rPh>
    <phoneticPr fontId="1"/>
  </si>
  <si>
    <t>ｼｽﾃﾑ的なやつ</t>
    <rPh sb="4" eb="5">
      <t>テキ</t>
    </rPh>
    <phoneticPr fontId="1"/>
  </si>
  <si>
    <t>守備力/2＋2が基準</t>
    <rPh sb="0" eb="3">
      <t>シュビリョク</t>
    </rPh>
    <rPh sb="8" eb="10">
      <t>キジュン</t>
    </rPh>
    <phoneticPr fontId="1"/>
  </si>
  <si>
    <t>技術Lv差</t>
    <rPh sb="0" eb="2">
      <t>ギジュツ</t>
    </rPh>
    <rPh sb="4" eb="5">
      <t>サ</t>
    </rPh>
    <phoneticPr fontId="1"/>
  </si>
  <si>
    <t>攻撃力</t>
    <rPh sb="0" eb="2">
      <t>コウゲキ</t>
    </rPh>
    <rPh sb="2" eb="3">
      <t>チカラ</t>
    </rPh>
    <phoneticPr fontId="1"/>
  </si>
  <si>
    <t>回避</t>
    <rPh sb="0" eb="2">
      <t>カイヒ</t>
    </rPh>
    <phoneticPr fontId="1"/>
  </si>
  <si>
    <t>ハ24</t>
    <phoneticPr fontId="1"/>
  </si>
  <si>
    <t>メ12</t>
    <phoneticPr fontId="1"/>
  </si>
  <si>
    <t>ソ4</t>
    <phoneticPr fontId="1"/>
  </si>
  <si>
    <t>クリティカル＝防御無視＆100％HITではない理由</t>
    <rPh sb="7" eb="11">
      <t>ボウギョムシ</t>
    </rPh>
    <rPh sb="23" eb="25">
      <t>リユウ</t>
    </rPh>
    <phoneticPr fontId="1"/>
  </si>
  <si>
    <t>3ｷｬﾗの運転Lvによって最終ﾀﾞﾒが変化している</t>
    <rPh sb="5" eb="7">
      <t>ウンテン</t>
    </rPh>
    <rPh sb="13" eb="15">
      <t>サイシュウ</t>
    </rPh>
    <rPh sb="19" eb="21">
      <t>ヘンカ</t>
    </rPh>
    <phoneticPr fontId="1"/>
  </si>
  <si>
    <t>技術Lv差補正変動は不定形</t>
    <rPh sb="0" eb="2">
      <t>ギジュツ</t>
    </rPh>
    <rPh sb="4" eb="5">
      <t>サ</t>
    </rPh>
    <rPh sb="5" eb="7">
      <t>ホセイ</t>
    </rPh>
    <rPh sb="7" eb="9">
      <t>ヘンドウ</t>
    </rPh>
    <rPh sb="10" eb="13">
      <t>フテイケイ</t>
    </rPh>
    <phoneticPr fontId="1"/>
  </si>
  <si>
    <t>→</t>
    <phoneticPr fontId="1"/>
  </si>
  <si>
    <t>簡易計算に便利</t>
    <phoneticPr fontId="1"/>
  </si>
  <si>
    <t>0.5845→0.5863</t>
    <phoneticPr fontId="1"/>
  </si>
  <si>
    <t>解析した式ではありません</t>
    <rPh sb="0" eb="2">
      <t>カイセキ</t>
    </rPh>
    <rPh sb="4" eb="5">
      <t>シキ</t>
    </rPh>
    <phoneticPr fontId="1"/>
  </si>
  <si>
    <t>実際のﾀﾞﾒｰｼﾞに対して攻撃＆守備力変動の結果を追って得られたデータを元に計算式を作ったので</t>
    <rPh sb="0" eb="2">
      <t>ジッサイ</t>
    </rPh>
    <rPh sb="10" eb="11">
      <t>タイ</t>
    </rPh>
    <rPh sb="13" eb="14">
      <t>＆</t>
    </rPh>
    <rPh sb="14" eb="17">
      <t>シュビリョク</t>
    </rPh>
    <rPh sb="16" eb="19">
      <t>シュビリョク</t>
    </rPh>
    <rPh sb="19" eb="21">
      <t>ヘンドウ</t>
    </rPh>
    <rPh sb="22" eb="24">
      <t>ケッカ</t>
    </rPh>
    <rPh sb="25" eb="26">
      <t>オ</t>
    </rPh>
    <rPh sb="28" eb="29">
      <t>エ</t>
    </rPh>
    <rPh sb="36" eb="37">
      <t>モト</t>
    </rPh>
    <rPh sb="38" eb="41">
      <t>ケイサンシキ</t>
    </rPh>
    <rPh sb="42" eb="43">
      <t>ツク</t>
    </rPh>
    <phoneticPr fontId="1"/>
  </si>
  <si>
    <t>ﾍﾞｰｽは差分式なので5番だけでも大半はカバーできると思います</t>
    <rPh sb="5" eb="8">
      <t>サブンシキ</t>
    </rPh>
    <rPh sb="12" eb="13">
      <t>バン</t>
    </rPh>
    <rPh sb="17" eb="19">
      <t>タイハン</t>
    </rPh>
    <rPh sb="27" eb="28">
      <t>オモ</t>
    </rPh>
    <phoneticPr fontId="1"/>
  </si>
  <si>
    <t>ただ農民verは4番をもとに作ります</t>
    <rPh sb="2" eb="4">
      <t>ノウミン</t>
    </rPh>
    <rPh sb="9" eb="10">
      <t>バン</t>
    </rPh>
    <rPh sb="14" eb="15">
      <t>ツク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</si>
</sst>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[Red]\(0.00\)"/>
  </numFmts>
  <fonts count="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11">
    <border>
      <left/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</borders>
  <cellStyleXfs count="1">
    <xf numFmtId="0" fontId="0" fillId="0" borderId="0">
      <alignment vertical="center"/>
    </xf>
  </cellStyleXfs>
  <cellXfs count="70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3" borderId="3" xfId="0" applyFill="1" applyBorder="1">
      <alignment vertical="center"/>
    </xf>
    <xf numFmtId="0" fontId="0" fillId="0" borderId="4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5" xfId="0" applyBorder="1">
      <alignment vertical="center"/>
    </xf>
    <xf numFmtId="0" fontId="0" fillId="0" borderId="0" xfId="0" applyBorder="1">
      <alignment vertical="center"/>
    </xf>
    <xf numFmtId="0" fontId="0" fillId="0" borderId="6" xfId="0" applyBorder="1">
      <alignment vertical="center"/>
    </xf>
    <xf numFmtId="0" fontId="2" fillId="4" borderId="0" xfId="0" applyFont="1" applyFill="1" applyBorder="1">
      <alignment vertical="center"/>
    </xf>
    <xf numFmtId="0" fontId="0" fillId="4" borderId="0" xfId="0" applyFill="1" applyBorder="1">
      <alignment vertical="center"/>
    </xf>
    <xf numFmtId="0" fontId="0" fillId="4" borderId="6" xfId="0" applyFill="1" applyBorder="1">
      <alignment vertical="center"/>
    </xf>
    <xf numFmtId="0" fontId="0" fillId="2" borderId="5" xfId="0" applyFill="1" applyBorder="1">
      <alignment vertical="center"/>
    </xf>
    <xf numFmtId="0" fontId="0" fillId="2" borderId="0" xfId="0" applyFill="1" applyBorder="1">
      <alignment vertical="center"/>
    </xf>
    <xf numFmtId="0" fontId="0" fillId="2" borderId="7" xfId="0" applyFill="1" applyBorder="1">
      <alignment vertical="center"/>
    </xf>
    <xf numFmtId="0" fontId="0" fillId="2" borderId="8" xfId="0" applyFill="1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2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5" xfId="0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NumberFormat="1" applyBorder="1">
      <alignment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>
      <alignment vertical="center"/>
    </xf>
    <xf numFmtId="176" fontId="0" fillId="0" borderId="8" xfId="0" applyNumberFormat="1" applyFill="1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6" xfId="0" applyFill="1" applyBorder="1">
      <alignment vertical="center"/>
    </xf>
    <xf numFmtId="0" fontId="0" fillId="0" borderId="5" xfId="0" applyFill="1" applyBorder="1">
      <alignment vertical="center"/>
    </xf>
    <xf numFmtId="0" fontId="0" fillId="3" borderId="0" xfId="0" applyFill="1" applyBorder="1">
      <alignment vertical="center"/>
    </xf>
    <xf numFmtId="0" fontId="2" fillId="5" borderId="5" xfId="0" applyFont="1" applyFill="1" applyBorder="1">
      <alignment vertical="center"/>
    </xf>
    <xf numFmtId="0" fontId="0" fillId="5" borderId="0" xfId="0" applyFill="1" applyBorder="1">
      <alignment vertical="center"/>
    </xf>
    <xf numFmtId="0" fontId="0" fillId="5" borderId="5" xfId="0" applyFill="1" applyBorder="1">
      <alignment vertical="center"/>
    </xf>
    <xf numFmtId="0" fontId="0" fillId="5" borderId="2" xfId="0" applyFill="1" applyBorder="1">
      <alignment vertical="center"/>
    </xf>
    <xf numFmtId="0" fontId="0" fillId="2" borderId="10" xfId="0" applyFill="1" applyBorder="1" applyAlignment="1">
      <alignment horizontal="center" vertical="center"/>
    </xf>
    <xf numFmtId="0" fontId="0" fillId="5" borderId="3" xfId="0" applyFill="1" applyBorder="1">
      <alignment vertical="center"/>
    </xf>
    <xf numFmtId="0" fontId="0" fillId="6" borderId="3" xfId="0" applyFill="1" applyBorder="1">
      <alignment vertical="center"/>
    </xf>
    <xf numFmtId="0" fontId="0" fillId="6" borderId="4" xfId="0" applyFill="1" applyBorder="1">
      <alignment vertical="center"/>
    </xf>
    <xf numFmtId="0" fontId="0" fillId="6" borderId="0" xfId="0" applyFill="1" applyBorder="1">
      <alignment vertical="center"/>
    </xf>
    <xf numFmtId="0" fontId="0" fillId="6" borderId="6" xfId="0" applyNumberFormat="1" applyFill="1" applyBorder="1" applyAlignment="1">
      <alignment horizontal="center" vertical="center"/>
    </xf>
    <xf numFmtId="0" fontId="0" fillId="0" borderId="6" xfId="0" applyNumberFormat="1" applyBorder="1">
      <alignment vertical="center"/>
    </xf>
    <xf numFmtId="0" fontId="0" fillId="0" borderId="6" xfId="0" applyNumberFormat="1" applyBorder="1" applyAlignment="1">
      <alignment vertical="center"/>
    </xf>
    <xf numFmtId="2" fontId="0" fillId="0" borderId="8" xfId="0" applyNumberFormat="1" applyBorder="1">
      <alignment vertical="center"/>
    </xf>
    <xf numFmtId="2" fontId="0" fillId="0" borderId="9" xfId="0" applyNumberFormat="1" applyBorder="1">
      <alignment vertical="center"/>
    </xf>
    <xf numFmtId="0" fontId="0" fillId="3" borderId="5" xfId="0" applyFill="1" applyBorder="1">
      <alignment vertical="center"/>
    </xf>
    <xf numFmtId="0" fontId="3" fillId="0" borderId="0" xfId="0" applyFont="1" applyBorder="1">
      <alignment vertical="center"/>
    </xf>
    <xf numFmtId="0" fontId="4" fillId="0" borderId="0" xfId="0" applyFont="1" applyBorder="1">
      <alignment vertical="center"/>
    </xf>
    <xf numFmtId="176" fontId="0" fillId="0" borderId="6" xfId="0" applyNumberFormat="1" applyBorder="1">
      <alignment vertical="center"/>
    </xf>
    <xf numFmtId="2" fontId="0" fillId="2" borderId="0" xfId="0" applyNumberFormat="1" applyFill="1" applyBorder="1">
      <alignment vertical="center"/>
    </xf>
    <xf numFmtId="2" fontId="0" fillId="2" borderId="6" xfId="0" applyNumberFormat="1" applyFill="1" applyBorder="1">
      <alignment vertical="center"/>
    </xf>
    <xf numFmtId="0" fontId="0" fillId="7" borderId="5" xfId="0" applyFill="1" applyBorder="1">
      <alignment vertical="center"/>
    </xf>
    <xf numFmtId="0" fontId="0" fillId="7" borderId="0" xfId="0" applyFill="1" applyBorder="1">
      <alignment vertical="center"/>
    </xf>
    <xf numFmtId="0" fontId="0" fillId="7" borderId="6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176" fontId="0" fillId="2" borderId="8" xfId="0" applyNumberFormat="1" applyFill="1" applyBorder="1">
      <alignment vertical="center"/>
    </xf>
    <xf numFmtId="0" fontId="0" fillId="6" borderId="6" xfId="0" applyFill="1" applyBorder="1">
      <alignment vertical="center"/>
    </xf>
    <xf numFmtId="0" fontId="0" fillId="6" borderId="0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5" xfId="0" applyFont="1" applyBorder="1">
      <alignment vertical="center"/>
    </xf>
    <xf numFmtId="0" fontId="0" fillId="2" borderId="9" xfId="0" applyFill="1" applyBorder="1">
      <alignment vertical="center"/>
    </xf>
    <xf numFmtId="176" fontId="0" fillId="3" borderId="0" xfId="0" applyNumberFormat="1" applyFill="1" applyBorder="1">
      <alignment vertical="center"/>
    </xf>
    <xf numFmtId="176" fontId="0" fillId="3" borderId="9" xfId="0" applyNumberFormat="1" applyFill="1" applyBorder="1">
      <alignment vertical="center"/>
    </xf>
    <xf numFmtId="176" fontId="0" fillId="0" borderId="8" xfId="0" applyNumberFormat="1" applyFill="1" applyBorder="1" applyAlignment="1">
      <alignment horizontal="center" vertical="center"/>
    </xf>
    <xf numFmtId="176" fontId="0" fillId="0" borderId="0" xfId="0" applyNumberFormat="1" applyFill="1" applyBorder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53"/>
  <sheetViews>
    <sheetView tabSelected="1" workbookViewId="0">
      <selection activeCell="C54" sqref="C54"/>
    </sheetView>
  </sheetViews>
  <sheetFormatPr defaultRowHeight="13.5"/>
  <sheetData>
    <row r="1" spans="2:13" ht="14.25" thickBot="1"/>
    <row r="2" spans="2:13" ht="14.25" thickBot="1">
      <c r="C2" s="1">
        <v>1</v>
      </c>
      <c r="D2" t="s">
        <v>40</v>
      </c>
    </row>
    <row r="3" spans="2:13">
      <c r="C3" s="2" t="s">
        <v>0</v>
      </c>
      <c r="D3" s="3" t="s">
        <v>1</v>
      </c>
      <c r="E3" s="60" t="s">
        <v>2</v>
      </c>
      <c r="F3" s="3">
        <v>8</v>
      </c>
      <c r="G3" s="3">
        <v>0</v>
      </c>
      <c r="H3" s="3">
        <v>-8</v>
      </c>
      <c r="I3" s="3">
        <v>-15</v>
      </c>
      <c r="J3" s="4">
        <v>-16</v>
      </c>
      <c r="K3" s="3">
        <v>-24</v>
      </c>
      <c r="L3" s="3">
        <v>-32</v>
      </c>
      <c r="M3" s="5">
        <v>-40</v>
      </c>
    </row>
    <row r="4" spans="2:13">
      <c r="B4" s="6"/>
      <c r="C4" s="7">
        <v>201</v>
      </c>
      <c r="D4" s="8">
        <v>398</v>
      </c>
      <c r="E4" s="8"/>
      <c r="F4" s="8"/>
      <c r="G4" s="8"/>
      <c r="H4" s="8"/>
      <c r="I4" s="8"/>
      <c r="J4" s="8"/>
      <c r="K4" s="8"/>
      <c r="L4" s="8"/>
      <c r="M4" s="9"/>
    </row>
    <row r="5" spans="2:13">
      <c r="B5" s="6"/>
      <c r="C5" s="7">
        <v>202</v>
      </c>
      <c r="D5" s="8">
        <v>400</v>
      </c>
      <c r="E5" s="8"/>
      <c r="F5" s="8"/>
      <c r="G5" s="8"/>
      <c r="H5" s="8"/>
      <c r="I5" s="8"/>
      <c r="J5" s="8"/>
      <c r="K5" s="8"/>
      <c r="L5" s="8"/>
      <c r="M5" s="9"/>
    </row>
    <row r="6" spans="2:13">
      <c r="B6" s="6"/>
      <c r="C6" s="7">
        <v>102</v>
      </c>
      <c r="D6" s="8">
        <v>200</v>
      </c>
      <c r="E6" s="8"/>
      <c r="F6" s="8"/>
      <c r="G6" s="8"/>
      <c r="H6" s="8"/>
      <c r="I6" s="8"/>
      <c r="J6" s="8">
        <v>103</v>
      </c>
      <c r="K6" s="8"/>
      <c r="L6" s="8"/>
      <c r="M6" s="9"/>
    </row>
    <row r="7" spans="2:13">
      <c r="B7" s="6"/>
      <c r="C7" s="7">
        <v>52</v>
      </c>
      <c r="D7" s="8">
        <v>100</v>
      </c>
      <c r="E7" s="8"/>
      <c r="F7" s="8">
        <v>52</v>
      </c>
      <c r="G7" s="8">
        <v>52</v>
      </c>
      <c r="H7" s="8">
        <v>52</v>
      </c>
      <c r="I7" s="8">
        <v>52</v>
      </c>
      <c r="J7" s="10">
        <v>53</v>
      </c>
      <c r="K7" s="11">
        <v>54</v>
      </c>
      <c r="L7" s="11">
        <v>54</v>
      </c>
      <c r="M7" s="12">
        <v>54</v>
      </c>
    </row>
    <row r="8" spans="2:13">
      <c r="B8" s="6"/>
      <c r="C8" s="7">
        <v>302</v>
      </c>
      <c r="D8" s="8">
        <v>600</v>
      </c>
      <c r="E8" s="8"/>
      <c r="F8" s="8">
        <v>302</v>
      </c>
      <c r="G8" s="8">
        <v>302</v>
      </c>
      <c r="H8" s="8">
        <v>302</v>
      </c>
      <c r="I8" s="8"/>
      <c r="J8" s="8">
        <v>303</v>
      </c>
      <c r="K8" s="8">
        <v>304</v>
      </c>
      <c r="L8" s="8"/>
      <c r="M8" s="9"/>
    </row>
    <row r="9" spans="2:13">
      <c r="B9" s="6"/>
      <c r="C9" s="7" t="s">
        <v>3</v>
      </c>
      <c r="D9" s="8"/>
      <c r="E9" s="8"/>
      <c r="F9" s="8"/>
      <c r="G9" s="8"/>
      <c r="H9" s="8"/>
      <c r="I9" s="8"/>
      <c r="J9" s="8"/>
      <c r="K9" s="8"/>
      <c r="L9" s="8"/>
      <c r="M9" s="9"/>
    </row>
    <row r="10" spans="2:13">
      <c r="B10" s="6"/>
      <c r="C10" s="13" t="s">
        <v>41</v>
      </c>
      <c r="D10" s="14"/>
      <c r="E10" s="14"/>
      <c r="F10" s="14"/>
      <c r="G10" s="8"/>
      <c r="H10" s="8" t="s">
        <v>34</v>
      </c>
      <c r="I10" s="20" t="s">
        <v>35</v>
      </c>
      <c r="J10" s="8" t="s">
        <v>42</v>
      </c>
      <c r="K10" s="8" t="s">
        <v>34</v>
      </c>
      <c r="L10" s="20" t="s">
        <v>35</v>
      </c>
      <c r="M10" s="9" t="s">
        <v>42</v>
      </c>
    </row>
    <row r="11" spans="2:13">
      <c r="B11" s="6"/>
      <c r="C11" s="13" t="s">
        <v>4</v>
      </c>
      <c r="D11" s="14"/>
      <c r="E11" s="14"/>
      <c r="F11" s="14"/>
      <c r="G11" s="8"/>
      <c r="H11" s="8">
        <v>38</v>
      </c>
      <c r="I11" s="8">
        <v>25</v>
      </c>
      <c r="J11" s="8">
        <v>0</v>
      </c>
      <c r="K11" s="47">
        <v>29</v>
      </c>
      <c r="L11" s="47">
        <v>16</v>
      </c>
      <c r="M11" s="9">
        <v>-14</v>
      </c>
    </row>
    <row r="12" spans="2:13">
      <c r="B12" s="6"/>
      <c r="C12" s="7"/>
      <c r="D12" s="8"/>
      <c r="E12" s="8"/>
      <c r="F12" s="8"/>
      <c r="G12" s="8"/>
      <c r="H12" s="47">
        <v>37</v>
      </c>
      <c r="I12" s="47">
        <v>24</v>
      </c>
      <c r="J12" s="8">
        <v>-1</v>
      </c>
      <c r="K12" s="47">
        <v>28</v>
      </c>
      <c r="L12" s="8">
        <v>16</v>
      </c>
      <c r="M12" s="9">
        <v>-15</v>
      </c>
    </row>
    <row r="13" spans="2:13">
      <c r="C13" s="61" t="s">
        <v>43</v>
      </c>
      <c r="D13" s="8" t="s">
        <v>25</v>
      </c>
      <c r="E13" s="8" t="s">
        <v>44</v>
      </c>
      <c r="F13" s="8"/>
      <c r="G13" s="8"/>
      <c r="H13" s="47">
        <v>37</v>
      </c>
      <c r="I13" s="47">
        <v>24</v>
      </c>
      <c r="J13" s="8">
        <v>-2</v>
      </c>
      <c r="K13" s="8">
        <v>28</v>
      </c>
      <c r="L13" s="47">
        <v>15</v>
      </c>
      <c r="M13" s="9">
        <v>-16</v>
      </c>
    </row>
    <row r="14" spans="2:13">
      <c r="C14" s="7">
        <v>197</v>
      </c>
      <c r="D14" s="8">
        <v>78</v>
      </c>
      <c r="E14" s="8">
        <v>32</v>
      </c>
      <c r="F14" s="8"/>
      <c r="G14" s="8"/>
      <c r="H14" s="47">
        <v>36</v>
      </c>
      <c r="I14" s="47">
        <v>23</v>
      </c>
      <c r="J14" s="8">
        <v>-3</v>
      </c>
      <c r="K14" s="47">
        <v>27</v>
      </c>
      <c r="L14" s="47">
        <v>14</v>
      </c>
      <c r="M14" s="9">
        <v>-17</v>
      </c>
    </row>
    <row r="15" spans="2:13">
      <c r="C15" s="7"/>
      <c r="D15" s="8"/>
      <c r="E15" s="8"/>
      <c r="F15" s="8"/>
      <c r="G15" s="8"/>
      <c r="H15" s="47">
        <v>35</v>
      </c>
      <c r="I15" s="8">
        <v>23</v>
      </c>
      <c r="J15" s="8">
        <v>-4</v>
      </c>
      <c r="K15" s="47">
        <v>26</v>
      </c>
      <c r="L15" s="8">
        <v>14</v>
      </c>
      <c r="M15" s="9">
        <v>-18</v>
      </c>
    </row>
    <row r="16" spans="2:13">
      <c r="B16" s="6"/>
      <c r="C16" s="61" t="s">
        <v>45</v>
      </c>
      <c r="D16" s="20" t="s">
        <v>46</v>
      </c>
      <c r="E16" s="20" t="s">
        <v>47</v>
      </c>
      <c r="F16" s="8"/>
      <c r="G16" s="8"/>
      <c r="H16" s="8">
        <v>35</v>
      </c>
      <c r="I16" s="47">
        <v>22</v>
      </c>
      <c r="J16" s="8">
        <v>-5</v>
      </c>
      <c r="K16" s="8">
        <v>26</v>
      </c>
      <c r="L16" s="47">
        <v>13</v>
      </c>
      <c r="M16" s="9">
        <v>-19</v>
      </c>
    </row>
    <row r="17" spans="2:13">
      <c r="B17" s="6"/>
      <c r="C17" s="62">
        <v>275</v>
      </c>
      <c r="D17" s="47">
        <v>233</v>
      </c>
      <c r="E17" s="47">
        <v>204</v>
      </c>
      <c r="F17" s="8"/>
      <c r="G17" s="8"/>
      <c r="H17" s="47">
        <v>34</v>
      </c>
      <c r="I17" s="47">
        <v>21</v>
      </c>
      <c r="J17" s="8">
        <v>-6</v>
      </c>
      <c r="K17" s="47">
        <v>25</v>
      </c>
      <c r="L17" s="47">
        <v>12</v>
      </c>
      <c r="M17" s="9">
        <v>-20</v>
      </c>
    </row>
    <row r="18" spans="2:13">
      <c r="B18" s="6"/>
      <c r="C18" s="62">
        <v>271</v>
      </c>
      <c r="D18" s="47">
        <v>232</v>
      </c>
      <c r="E18" s="47">
        <v>197</v>
      </c>
      <c r="F18" s="8"/>
      <c r="G18" s="8"/>
      <c r="H18" s="47">
        <v>33</v>
      </c>
      <c r="I18" s="8">
        <v>21</v>
      </c>
      <c r="J18" s="8">
        <v>-7</v>
      </c>
      <c r="K18" s="47">
        <v>24</v>
      </c>
      <c r="L18" s="8">
        <v>12</v>
      </c>
      <c r="M18" s="9">
        <v>-21</v>
      </c>
    </row>
    <row r="19" spans="2:13">
      <c r="B19" s="6"/>
      <c r="C19" s="62">
        <v>271</v>
      </c>
      <c r="D19" s="47">
        <v>226</v>
      </c>
      <c r="E19" s="47">
        <v>190</v>
      </c>
      <c r="F19" s="8"/>
      <c r="G19" s="8"/>
      <c r="H19" s="8">
        <v>33</v>
      </c>
      <c r="I19" s="47">
        <v>20</v>
      </c>
      <c r="J19" s="8">
        <v>-8</v>
      </c>
      <c r="K19" s="47">
        <v>23</v>
      </c>
      <c r="L19" s="47">
        <v>11</v>
      </c>
      <c r="M19" s="9">
        <v>-22</v>
      </c>
    </row>
    <row r="20" spans="2:13">
      <c r="B20" s="6"/>
      <c r="C20" s="62">
        <v>269</v>
      </c>
      <c r="D20" s="47">
        <v>226</v>
      </c>
      <c r="E20" s="8">
        <v>110</v>
      </c>
      <c r="F20" s="8"/>
      <c r="G20" s="8"/>
      <c r="H20" s="47">
        <v>32</v>
      </c>
      <c r="I20" s="47">
        <v>19</v>
      </c>
      <c r="J20" s="8">
        <v>-9</v>
      </c>
      <c r="K20" s="8">
        <v>23</v>
      </c>
      <c r="L20" s="47">
        <v>10</v>
      </c>
      <c r="M20" s="9">
        <v>-23</v>
      </c>
    </row>
    <row r="21" spans="2:13">
      <c r="B21" s="6"/>
      <c r="C21" s="7">
        <v>164</v>
      </c>
      <c r="D21" s="47">
        <v>222</v>
      </c>
      <c r="E21" s="8">
        <v>110</v>
      </c>
      <c r="F21" s="8"/>
      <c r="G21" s="8"/>
      <c r="H21" s="8">
        <v>32</v>
      </c>
      <c r="I21" s="8">
        <v>19</v>
      </c>
      <c r="J21" s="8">
        <v>-10</v>
      </c>
      <c r="K21" s="47">
        <v>22</v>
      </c>
      <c r="L21" s="8">
        <v>10</v>
      </c>
      <c r="M21" s="9">
        <v>-24</v>
      </c>
    </row>
    <row r="22" spans="2:13">
      <c r="B22" s="6"/>
      <c r="C22" s="7">
        <v>164</v>
      </c>
      <c r="D22" s="8">
        <v>125</v>
      </c>
      <c r="E22" s="8">
        <v>110</v>
      </c>
      <c r="F22" s="8"/>
      <c r="G22" s="8"/>
      <c r="H22" s="47">
        <v>31</v>
      </c>
      <c r="I22" s="47">
        <v>18</v>
      </c>
      <c r="J22" s="8">
        <v>-11</v>
      </c>
      <c r="K22" s="8">
        <v>22</v>
      </c>
      <c r="L22" s="8">
        <v>10</v>
      </c>
      <c r="M22" s="9">
        <v>-25</v>
      </c>
    </row>
    <row r="23" spans="2:13">
      <c r="B23" s="6"/>
      <c r="C23" s="13" t="s">
        <v>48</v>
      </c>
      <c r="D23" s="14"/>
      <c r="E23" s="14"/>
      <c r="F23" s="14"/>
      <c r="G23" s="14"/>
      <c r="H23" s="47">
        <v>30</v>
      </c>
      <c r="I23" s="47">
        <v>17</v>
      </c>
      <c r="J23" s="8">
        <v>-12</v>
      </c>
      <c r="K23" s="8">
        <v>22</v>
      </c>
      <c r="L23" s="47">
        <v>9</v>
      </c>
      <c r="M23" s="9">
        <v>-26</v>
      </c>
    </row>
    <row r="24" spans="2:13" ht="14.25" thickBot="1">
      <c r="B24" s="6"/>
      <c r="C24" s="15" t="s">
        <v>49</v>
      </c>
      <c r="D24" s="16"/>
      <c r="E24" s="16"/>
      <c r="F24" s="16"/>
      <c r="G24" s="16"/>
      <c r="H24" s="17">
        <v>30</v>
      </c>
      <c r="I24" s="17">
        <v>17</v>
      </c>
      <c r="J24" s="17">
        <v>-13</v>
      </c>
      <c r="K24" s="16" t="s">
        <v>50</v>
      </c>
      <c r="L24" s="16"/>
      <c r="M24" s="63"/>
    </row>
    <row r="25" spans="2:13" ht="14.25" thickBot="1"/>
    <row r="26" spans="2:13" ht="14.25" thickBot="1">
      <c r="C26" s="36">
        <v>2</v>
      </c>
      <c r="I26" s="1">
        <v>3</v>
      </c>
    </row>
    <row r="27" spans="2:13">
      <c r="C27" s="35" t="s">
        <v>20</v>
      </c>
      <c r="D27" s="37"/>
      <c r="E27" s="38" t="s">
        <v>21</v>
      </c>
      <c r="F27" s="38"/>
      <c r="G27" s="39"/>
      <c r="H27" s="6"/>
      <c r="I27" s="19" t="s">
        <v>5</v>
      </c>
      <c r="J27" s="3"/>
      <c r="K27" s="3"/>
      <c r="L27" s="3"/>
      <c r="M27" s="5"/>
    </row>
    <row r="28" spans="2:13">
      <c r="C28" s="7"/>
      <c r="D28" s="8"/>
      <c r="E28" s="40" t="s">
        <v>22</v>
      </c>
      <c r="F28" s="40"/>
      <c r="G28" s="41">
        <f>1/1</f>
        <v>1</v>
      </c>
      <c r="H28" s="6"/>
      <c r="I28" s="7"/>
      <c r="J28" s="8"/>
      <c r="K28" s="20" t="s">
        <v>6</v>
      </c>
      <c r="L28" s="8" t="s">
        <v>23</v>
      </c>
      <c r="M28" s="9"/>
    </row>
    <row r="29" spans="2:13">
      <c r="C29" s="21" t="s">
        <v>24</v>
      </c>
      <c r="D29" s="8"/>
      <c r="E29" s="8"/>
      <c r="F29" s="8"/>
      <c r="G29" s="9"/>
      <c r="H29" s="6"/>
      <c r="I29" s="7" t="s">
        <v>25</v>
      </c>
      <c r="J29" s="8">
        <f>C35</f>
        <v>36</v>
      </c>
      <c r="K29" s="22">
        <v>0.2</v>
      </c>
      <c r="L29" s="8"/>
      <c r="M29" s="42">
        <f>(J29-J30)*K29</f>
        <v>7.2</v>
      </c>
    </row>
    <row r="30" spans="2:13">
      <c r="C30" s="24" t="s">
        <v>8</v>
      </c>
      <c r="D30" s="8"/>
      <c r="E30" s="8" t="s">
        <v>9</v>
      </c>
      <c r="F30" s="20" t="s">
        <v>10</v>
      </c>
      <c r="G30" s="25" t="s">
        <v>11</v>
      </c>
      <c r="I30" s="7"/>
      <c r="J30" s="8"/>
      <c r="K30" s="22">
        <v>0</v>
      </c>
      <c r="M30" s="42"/>
    </row>
    <row r="31" spans="2:13">
      <c r="C31" s="32">
        <v>25</v>
      </c>
      <c r="D31" s="8"/>
      <c r="E31" s="8">
        <v>0</v>
      </c>
      <c r="F31" s="8">
        <f>C31*(10+E31)/10</f>
        <v>25</v>
      </c>
      <c r="G31" s="9">
        <f>ROUNDDOWN(F31,0)</f>
        <v>25</v>
      </c>
      <c r="H31" s="6"/>
      <c r="I31" s="7" t="s">
        <v>26</v>
      </c>
      <c r="J31" s="8">
        <f>F32-G35</f>
        <v>32</v>
      </c>
      <c r="K31" s="22">
        <v>0.4</v>
      </c>
      <c r="L31" s="23">
        <f>1/1</f>
        <v>1</v>
      </c>
      <c r="M31" s="43">
        <f>(J31-K32)*K31*L31</f>
        <v>12.8</v>
      </c>
    </row>
    <row r="32" spans="2:13">
      <c r="C32" s="7"/>
      <c r="D32" s="8"/>
      <c r="E32" s="33">
        <v>4</v>
      </c>
      <c r="F32" s="8">
        <f>C31*(10+E32)/10</f>
        <v>35</v>
      </c>
      <c r="G32" s="9">
        <f>ROUND(F32,0)</f>
        <v>35</v>
      </c>
      <c r="H32" s="6"/>
      <c r="I32" s="7"/>
      <c r="J32" s="8"/>
      <c r="K32" s="22">
        <v>0</v>
      </c>
      <c r="L32" s="8"/>
      <c r="M32" s="9"/>
    </row>
    <row r="33" spans="3:13" ht="14.25" thickBot="1">
      <c r="C33" s="7"/>
      <c r="D33" s="8"/>
      <c r="E33" s="8"/>
      <c r="F33" s="8"/>
      <c r="G33" s="9"/>
      <c r="H33" s="6"/>
      <c r="I33" s="26" t="s">
        <v>12</v>
      </c>
      <c r="J33" s="27">
        <f>M31-M29</f>
        <v>5.6000000000000005</v>
      </c>
      <c r="K33" s="28" t="s">
        <v>51</v>
      </c>
      <c r="L33" s="66">
        <f>ROUND(J33-0.2,0)</f>
        <v>5</v>
      </c>
      <c r="M33" s="18">
        <f>L33*G28</f>
        <v>5</v>
      </c>
    </row>
    <row r="34" spans="3:13" ht="14.25" thickBot="1">
      <c r="C34" s="7" t="s">
        <v>7</v>
      </c>
      <c r="D34" s="8" t="s">
        <v>13</v>
      </c>
      <c r="E34" s="8" t="s">
        <v>14</v>
      </c>
      <c r="F34" s="22" t="s">
        <v>15</v>
      </c>
      <c r="G34" s="29" t="s">
        <v>16</v>
      </c>
      <c r="H34" s="6"/>
    </row>
    <row r="35" spans="3:13" ht="14.25" thickBot="1">
      <c r="C35" s="34">
        <v>36</v>
      </c>
      <c r="D35" s="33">
        <v>6</v>
      </c>
      <c r="E35" s="33">
        <v>24</v>
      </c>
      <c r="F35" s="8">
        <f>D35-E35</f>
        <v>-18</v>
      </c>
      <c r="G35" s="9">
        <f>IF(F35&gt;=-15,2,IF(-23&gt;F35,4,3))</f>
        <v>3</v>
      </c>
      <c r="H35" s="6"/>
      <c r="I35" s="1">
        <v>4</v>
      </c>
    </row>
    <row r="36" spans="3:13">
      <c r="C36" s="7" t="s">
        <v>17</v>
      </c>
      <c r="D36" s="8"/>
      <c r="E36" s="8"/>
      <c r="F36" s="8"/>
      <c r="G36" s="9"/>
      <c r="H36" s="6"/>
      <c r="I36" s="19" t="s">
        <v>18</v>
      </c>
      <c r="J36" s="3"/>
      <c r="K36" s="38" t="s">
        <v>27</v>
      </c>
      <c r="L36" s="38"/>
      <c r="M36" s="39"/>
    </row>
    <row r="37" spans="3:13" ht="14.25" thickBot="1">
      <c r="C37" s="26">
        <f>J29/2</f>
        <v>18</v>
      </c>
      <c r="D37" s="17">
        <f>J29/10</f>
        <v>3.6</v>
      </c>
      <c r="E37" s="17">
        <f>J40-J39/2</f>
        <v>17</v>
      </c>
      <c r="F37" s="44">
        <f>E37/D37</f>
        <v>4.7222222222222223</v>
      </c>
      <c r="G37" s="45">
        <f>ROUND(F37,0)</f>
        <v>5</v>
      </c>
      <c r="H37" s="6"/>
      <c r="I37" s="7"/>
      <c r="J37" s="8"/>
      <c r="K37" s="40" t="s">
        <v>28</v>
      </c>
      <c r="L37" s="40"/>
      <c r="M37" s="58"/>
    </row>
    <row r="38" spans="3:13" ht="14.25" thickBot="1">
      <c r="H38" s="6"/>
      <c r="I38" s="7"/>
      <c r="J38" s="8"/>
      <c r="K38" s="59" t="s">
        <v>6</v>
      </c>
      <c r="L38" s="8"/>
      <c r="M38" s="9"/>
    </row>
    <row r="39" spans="3:13" ht="14.25" thickBot="1">
      <c r="C39" s="36">
        <v>5</v>
      </c>
      <c r="H39" s="6"/>
      <c r="I39" s="7" t="s">
        <v>7</v>
      </c>
      <c r="J39" s="8">
        <f>C35-K30</f>
        <v>36</v>
      </c>
      <c r="K39" s="40">
        <f>0.5-0.02*F37</f>
        <v>0.40555555555555556</v>
      </c>
      <c r="L39" s="23">
        <f>J39*K39</f>
        <v>14.6</v>
      </c>
      <c r="M39" s="9">
        <f>ROUNDDOWN(L39,0)</f>
        <v>14</v>
      </c>
    </row>
    <row r="40" spans="3:13">
      <c r="C40" s="2" t="s">
        <v>29</v>
      </c>
      <c r="D40" s="3"/>
      <c r="E40" s="3"/>
      <c r="F40" s="38" t="s">
        <v>52</v>
      </c>
      <c r="G40" s="39"/>
      <c r="I40" s="7" t="s">
        <v>10</v>
      </c>
      <c r="J40" s="8">
        <f>F32</f>
        <v>35</v>
      </c>
      <c r="K40" s="8">
        <v>0</v>
      </c>
      <c r="L40" s="23">
        <f>J40-K40-G35</f>
        <v>32</v>
      </c>
      <c r="M40" s="9">
        <f>ROUNDDOWN(L40/10,0)</f>
        <v>3</v>
      </c>
    </row>
    <row r="41" spans="3:13">
      <c r="C41" s="46" t="s">
        <v>30</v>
      </c>
      <c r="D41" s="31"/>
      <c r="E41" s="31"/>
      <c r="F41" s="31"/>
      <c r="G41" s="9"/>
      <c r="I41" s="30" t="s">
        <v>19</v>
      </c>
      <c r="J41" s="8"/>
      <c r="K41" s="31">
        <v>0.13400000000000001</v>
      </c>
      <c r="L41" s="8">
        <f>K41*F35/(8)</f>
        <v>-0.30149999999999999</v>
      </c>
      <c r="M41" s="9"/>
    </row>
    <row r="42" spans="3:13">
      <c r="C42" s="7" t="s">
        <v>31</v>
      </c>
      <c r="D42" s="8"/>
      <c r="E42" s="8"/>
      <c r="F42" s="8"/>
      <c r="G42" s="9"/>
      <c r="I42" s="7"/>
      <c r="J42" s="47" t="s">
        <v>53</v>
      </c>
      <c r="K42" s="48"/>
      <c r="L42" s="20"/>
      <c r="M42" s="25"/>
    </row>
    <row r="43" spans="3:13">
      <c r="C43" s="7" t="s">
        <v>32</v>
      </c>
      <c r="D43" s="8" t="s">
        <v>33</v>
      </c>
      <c r="E43" s="8"/>
      <c r="F43" s="8" t="s">
        <v>34</v>
      </c>
      <c r="G43" s="25" t="s">
        <v>35</v>
      </c>
      <c r="I43" s="7" t="s">
        <v>12</v>
      </c>
      <c r="J43" s="64">
        <f>ROUNDUP(L40-M39,0)</f>
        <v>18</v>
      </c>
      <c r="K43" s="64">
        <f>ROUNDUP(L40-L39,0)</f>
        <v>18</v>
      </c>
      <c r="M43" s="9"/>
    </row>
    <row r="44" spans="3:13">
      <c r="C44" s="7">
        <f>F32-C35/2</f>
        <v>17</v>
      </c>
      <c r="D44" s="8">
        <v>1.2</v>
      </c>
      <c r="E44" s="8">
        <f>C44*D44</f>
        <v>20.399999999999999</v>
      </c>
      <c r="F44" s="8">
        <f>E44*F47</f>
        <v>14.215578947368421</v>
      </c>
      <c r="G44" s="49">
        <f>F44-L33</f>
        <v>9.2155789473684209</v>
      </c>
      <c r="I44" s="7"/>
      <c r="J44" s="67">
        <f>IF(L41&lt;-0.4,0.5845*J43,IF(L41&gt;0.4,1.45*J43,(J43)*(1+L41)))*G28</f>
        <v>12.573</v>
      </c>
      <c r="K44" s="67">
        <f>IF(L41&lt;-0.4,0.5863*J43,IF(L41&gt;0.4,1.45*J43,(J43)*(1+L41)))*G28</f>
        <v>12.573</v>
      </c>
      <c r="M44" s="9"/>
    </row>
    <row r="45" spans="3:13">
      <c r="C45" s="7"/>
      <c r="D45" s="8"/>
      <c r="E45" s="8"/>
      <c r="F45" s="50">
        <f>ROUNDDOWN(F44,0)</f>
        <v>14</v>
      </c>
      <c r="G45" s="51">
        <f>ROUNDDOWN(G44,0)</f>
        <v>9</v>
      </c>
      <c r="I45" s="52" t="s">
        <v>36</v>
      </c>
      <c r="J45" s="53"/>
      <c r="K45" s="53"/>
      <c r="L45" s="53"/>
      <c r="M45" s="54"/>
    </row>
    <row r="46" spans="3:13">
      <c r="C46" s="7">
        <v>22</v>
      </c>
      <c r="D46" s="8">
        <v>38</v>
      </c>
      <c r="E46" s="8">
        <f>1-C46/D46</f>
        <v>0.42105263157894735</v>
      </c>
      <c r="F46" s="8">
        <v>25</v>
      </c>
      <c r="G46" s="9">
        <f>E46/F46</f>
        <v>1.6842105263157894E-2</v>
      </c>
      <c r="I46" s="7"/>
      <c r="J46" s="22" t="s">
        <v>37</v>
      </c>
      <c r="K46" s="22" t="s">
        <v>38</v>
      </c>
      <c r="L46" s="55" t="s">
        <v>34</v>
      </c>
      <c r="M46" s="56" t="s">
        <v>39</v>
      </c>
    </row>
    <row r="47" spans="3:13" ht="14.25" thickBot="1">
      <c r="C47" s="26"/>
      <c r="D47" s="17"/>
      <c r="E47" s="17"/>
      <c r="F47" s="17">
        <f>1+G47</f>
        <v>0.69684210526315793</v>
      </c>
      <c r="G47" s="18">
        <f>G46*F35</f>
        <v>-0.30315789473684207</v>
      </c>
      <c r="I47" s="26"/>
      <c r="J47" s="27">
        <f>ROUNDUP(J44,0)</f>
        <v>13</v>
      </c>
      <c r="K47" s="27">
        <f>ROUNDDOWN(J44,0)</f>
        <v>12</v>
      </c>
      <c r="L47" s="57">
        <f>J47</f>
        <v>13</v>
      </c>
      <c r="M47" s="65">
        <f>J47-M33</f>
        <v>8</v>
      </c>
    </row>
    <row r="49" spans="3:11">
      <c r="C49" s="68" t="s">
        <v>55</v>
      </c>
      <c r="D49" s="69"/>
      <c r="E49" s="69"/>
      <c r="F49" s="69"/>
      <c r="G49" s="69"/>
      <c r="H49" s="69"/>
      <c r="I49" s="69"/>
      <c r="J49" s="69"/>
      <c r="K49" s="69"/>
    </row>
    <row r="50" spans="3:11">
      <c r="C50" s="69" t="s">
        <v>54</v>
      </c>
      <c r="D50" s="69"/>
      <c r="E50" s="69"/>
      <c r="F50" s="69"/>
      <c r="G50" s="69"/>
      <c r="H50" s="69"/>
      <c r="I50" s="69"/>
      <c r="J50" s="69"/>
      <c r="K50" s="69"/>
    </row>
    <row r="52" spans="3:11">
      <c r="C52" s="68" t="s">
        <v>56</v>
      </c>
      <c r="D52" s="69"/>
      <c r="E52" s="69"/>
      <c r="F52" s="69"/>
      <c r="G52" s="69"/>
      <c r="H52" s="69"/>
    </row>
    <row r="53" spans="3:11">
      <c r="C53" s="68" t="s">
        <v>57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ﾀﾞﾒｰｼﾞ計算(仮)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2023-09-19T16:21:20Z</dcterms:created>
  <dcterms:modified xsi:type="dcterms:W3CDTF">2023-09-24T03:04:13Z</dcterms:modified>
</cp:coreProperties>
</file>